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155" yWindow="795" windowWidth="14715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<sst xmlns="http://schemas.openxmlformats.org/spreadsheetml/2006/main" count="51" uniqueCount="43">
  <si>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MHz</t>
  </si>
  <si>
    <t>dBm</t>
  </si>
  <si>
    <t>dBi</t>
  </si>
  <si>
    <t>dB</t>
  </si>
  <si>
    <t>Distance</t>
  </si>
  <si>
    <t>Input Distance in Km:</t>
  </si>
  <si>
    <t>Output Distance in Km:</t>
  </si>
  <si>
    <t>km/miles</t>
  </si>
  <si>
    <t>Compute</t>
  </si>
  <si>
    <t>LMR195</t>
  </si>
  <si>
    <t>LMR240</t>
  </si>
  <si>
    <t>LMR400</t>
  </si>
  <si>
    <t>LMR600</t>
  </si>
  <si>
    <t>LMR900</t>
  </si>
  <si>
    <t>Other…</t>
  </si>
  <si>
    <t>Loss/100ft</t>
  </si>
  <si>
    <t>MHz)</t>
  </si>
  <si>
    <t xml:space="preserve"> </t>
  </si>
  <si>
    <t>Att at 900</t>
  </si>
  <si>
    <t>Att at 2500</t>
  </si>
  <si>
    <t>K</t>
  </si>
  <si>
    <t>C</t>
  </si>
  <si>
    <t>Belden 7806</t>
  </si>
  <si>
    <t>Belden 7808</t>
  </si>
  <si>
    <t>Belsen 7810</t>
  </si>
  <si>
    <t>Frequence:</t>
  </si>
  <si>
    <t>Puissance émise:</t>
  </si>
  <si>
    <t>Cable 1 pertes:</t>
  </si>
  <si>
    <t>Antenne 1 gain:</t>
  </si>
  <si>
    <t>Antenne 2 gain:</t>
  </si>
  <si>
    <t>Cable 2 pertes:</t>
  </si>
  <si>
    <t>Sensibilté récepteur:</t>
  </si>
  <si>
    <t>Marge de Fading:</t>
  </si>
  <si>
    <t xml:space="preserve"> Calculateur des pertes du câble coaxial</t>
  </si>
  <si>
    <t>Pertes en  espace libre:</t>
  </si>
  <si>
    <t>Niveau du signal reçu:</t>
  </si>
  <si>
    <t>Type de câble:</t>
  </si>
  <si>
    <t>Longueur du câble :</t>
  </si>
  <si>
    <t>Nbre de connecteurs:</t>
  </si>
  <si>
    <t>Total pertes câble:</t>
  </si>
  <si>
    <t>(à</t>
  </si>
  <si>
    <t>Wi20 Calculateur du bilan de liaison</t>
  </si>
  <si>
    <t>www.hypercable.fr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</si>
</sst>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8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180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180" fontId="6" fillId="33" borderId="0" xfId="0" applyNumberFormat="1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180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80" fontId="0" fillId="0" borderId="1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right"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vertical="top"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right"/>
      <protection hidden="1" locked="0"/>
    </xf>
    <xf numFmtId="0" fontId="11" fillId="33" borderId="0" xfId="45" applyFont="1" applyFill="1" applyBorder="1" applyAlignment="1" applyProtection="1">
      <alignment horizontal="left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12" fillId="33" borderId="0" xfId="45" applyFont="1" applyFill="1" applyBorder="1" applyAlignment="1" applyProtection="1">
      <alignment horizontal="left"/>
      <protection hidden="1"/>
    </xf>
    <xf numFmtId="180" fontId="9" fillId="33" borderId="0" xfId="0" applyNumberFormat="1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7" fillId="33" borderId="0" xfId="45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strike val="0"/>
        <color indexed="44"/>
      </font>
      <fill>
        <patternFill patternType="solid">
          <bgColor indexed="44"/>
        </patternFill>
      </fill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44"/>
      </font>
      <fill>
        <patternFill patternType="solid">
          <bgColor indexed="44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  <border>
        <left style="thin"/>
        <right>
          <color indexed="63"/>
        </right>
        <top style="thin"/>
        <bottom style="thin">
          <color indexed="22"/>
        </bottom>
      </border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strike val="0"/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strike val="0"/>
        <color indexed="9"/>
      </font>
      <fill>
        <patternFill patternType="solid">
          <bgColor indexed="9"/>
        </patternFill>
      </fill>
      <border>
        <left style="hair"/>
        <right style="hair"/>
        <top style="hair"/>
        <bottom style="hair"/>
      </border>
    </dxf>
    <dxf>
      <font>
        <strike val="0"/>
        <color rgb="FFFFFFFF"/>
      </font>
      <fill>
        <patternFill patternType="solid">
          <bgColor rgb="FFFF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auto="1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D7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Line 63"/>
        <xdr:cNvSpPr>
          <a:spLocks/>
        </xdr:cNvSpPr>
      </xdr:nvSpPr>
      <xdr:spPr>
        <a:xfrm>
          <a:off x="0" y="5219700"/>
          <a:ext cx="0" cy="0"/>
        </a:xfrm>
        <a:prstGeom prst="line">
          <a:avLst/>
        </a:prstGeom>
        <a:noFill/>
        <a:ln w="9525" cmpd="sng">
          <a:solidFill>
            <a:srgbClr val="DBE3F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19</xdr:col>
      <xdr:colOff>9525</xdr:colOff>
      <xdr:row>2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0" y="22860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38</xdr:row>
      <xdr:rowOff>0</xdr:rowOff>
    </xdr:to>
    <xdr:sp>
      <xdr:nvSpPr>
        <xdr:cNvPr id="3" name="Line 66"/>
        <xdr:cNvSpPr>
          <a:spLocks/>
        </xdr:cNvSpPr>
      </xdr:nvSpPr>
      <xdr:spPr>
        <a:xfrm>
          <a:off x="5000625" y="228600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76200</xdr:colOff>
      <xdr:row>3</xdr:row>
      <xdr:rowOff>333375</xdr:rowOff>
    </xdr:from>
    <xdr:to>
      <xdr:col>18</xdr:col>
      <xdr:colOff>9525</xdr:colOff>
      <xdr:row>6</xdr:row>
      <xdr:rowOff>9525</xdr:rowOff>
    </xdr:to>
    <xdr:pic>
      <xdr:nvPicPr>
        <xdr:cNvPr id="4" name="Picture 88" descr="C:\Users\Jean-Claude\Desktop\Wi20 image 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38175"/>
          <a:ext cx="2333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50"/>
  <sheetViews>
    <sheetView showGridLines="0" showRowColHeaders="0" tabSelected="1" showOutlineSymbols="0" zoomScale="120" zoomScaleNormal="120" zoomScalePageLayoutView="0" workbookViewId="0" topLeftCell="A1">
      <selection activeCell="AA24" sqref="AA24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4" width="12.00390625" style="1" customWidth="1"/>
    <col min="5" max="5" width="6.7109375" style="1" customWidth="1"/>
    <col min="6" max="6" width="6.57421875" style="1" customWidth="1"/>
    <col min="7" max="7" width="2.421875" style="1" customWidth="1"/>
    <col min="8" max="8" width="4.00390625" style="1" customWidth="1"/>
    <col min="9" max="9" width="0.9921875" style="1" customWidth="1"/>
    <col min="10" max="10" width="11.7109375" style="1" hidden="1" customWidth="1"/>
    <col min="11" max="11" width="10.57421875" style="1" hidden="1" customWidth="1"/>
    <col min="12" max="12" width="12.421875" style="1" hidden="1" customWidth="1"/>
    <col min="13" max="13" width="1.28515625" style="1" customWidth="1"/>
    <col min="14" max="14" width="7.421875" style="1" customWidth="1"/>
    <col min="15" max="15" width="6.28125" style="1" customWidth="1"/>
    <col min="16" max="17" width="7.140625" style="1" customWidth="1"/>
    <col min="18" max="18" width="6.7109375" style="1" customWidth="1"/>
    <col min="19" max="19" width="0.9921875" style="1" customWidth="1"/>
    <col min="20" max="21" width="7.421875" style="1" customWidth="1"/>
    <col min="22" max="22" width="1.421875" style="1" customWidth="1"/>
    <col min="23" max="16384" width="9.140625" style="1" customWidth="1"/>
  </cols>
  <sheetData>
    <row r="1" ht="6" customHeight="1"/>
    <row r="2" spans="6:7" ht="12" customHeight="1">
      <c r="F2" s="2"/>
      <c r="G2" s="2"/>
    </row>
    <row r="3" spans="2:22" ht="6" customHeight="1">
      <c r="B3" s="27"/>
      <c r="C3" s="28"/>
      <c r="D3" s="28"/>
      <c r="E3" s="28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0"/>
      <c r="T3" s="3"/>
      <c r="U3" s="3"/>
      <c r="V3" s="3"/>
    </row>
    <row r="4" spans="2:22" ht="30" customHeight="1">
      <c r="B4" s="31"/>
      <c r="C4" s="18"/>
      <c r="D4" s="32" t="s">
        <v>41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3"/>
      <c r="U4" s="3"/>
      <c r="V4" s="3"/>
    </row>
    <row r="5" spans="2:22" ht="6" customHeight="1">
      <c r="B5" s="31"/>
      <c r="C5" s="18"/>
      <c r="D5" s="18"/>
      <c r="E5" s="18"/>
      <c r="F5" s="18"/>
      <c r="G5" s="18"/>
      <c r="H5" s="18"/>
      <c r="I5" s="18"/>
      <c r="J5" s="18"/>
      <c r="K5" s="18"/>
      <c r="L5" s="34"/>
      <c r="M5" s="34"/>
      <c r="N5" s="34"/>
      <c r="O5" s="35"/>
      <c r="P5" s="35"/>
      <c r="Q5" s="34"/>
      <c r="R5" s="35"/>
      <c r="S5" s="36"/>
      <c r="T5" s="5"/>
      <c r="U5" s="3"/>
      <c r="V5" s="3"/>
    </row>
    <row r="6" spans="2:22" ht="13.5" thickBot="1">
      <c r="B6" s="31"/>
      <c r="C6" s="18"/>
      <c r="D6" s="18"/>
      <c r="E6" s="18"/>
      <c r="F6" s="18"/>
      <c r="G6" s="18"/>
      <c r="H6" s="18"/>
      <c r="I6" s="18"/>
      <c r="J6" s="18" t="s">
        <v>7</v>
      </c>
      <c r="K6" s="37">
        <v>1</v>
      </c>
      <c r="L6" s="34"/>
      <c r="M6" s="34"/>
      <c r="N6" s="34"/>
      <c r="O6" s="35"/>
      <c r="P6" s="35"/>
      <c r="Q6" s="46"/>
      <c r="R6" s="46"/>
      <c r="S6" s="36"/>
      <c r="T6" s="5"/>
      <c r="U6" s="3"/>
      <c r="V6" s="3"/>
    </row>
    <row r="7" spans="2:21" ht="12.75">
      <c r="B7" s="31"/>
      <c r="C7" s="18"/>
      <c r="D7" s="18" t="s">
        <v>25</v>
      </c>
      <c r="E7" s="18"/>
      <c r="F7" s="17">
        <v>1400</v>
      </c>
      <c r="G7" s="16"/>
      <c r="H7" s="18" t="s">
        <v>0</v>
      </c>
      <c r="I7" s="18"/>
      <c r="J7" s="18" t="s">
        <v>8</v>
      </c>
      <c r="K7" s="23">
        <v>1</v>
      </c>
      <c r="L7" s="35"/>
      <c r="M7" s="35"/>
      <c r="N7" s="34"/>
      <c r="O7" s="34"/>
      <c r="P7" s="34"/>
      <c r="Q7" s="38"/>
      <c r="R7" s="34"/>
      <c r="S7" s="39"/>
      <c r="T7" s="6"/>
      <c r="U7" s="10"/>
    </row>
    <row r="8" spans="2:20" ht="15.75" customHeight="1" thickBot="1">
      <c r="B8" s="31"/>
      <c r="C8" s="18"/>
      <c r="D8" s="18"/>
      <c r="E8" s="18"/>
      <c r="F8" s="15"/>
      <c r="G8" s="14"/>
      <c r="H8" s="18"/>
      <c r="I8" s="18"/>
      <c r="J8" s="35"/>
      <c r="K8" s="35"/>
      <c r="L8" s="35"/>
      <c r="M8" s="35"/>
      <c r="N8" s="34"/>
      <c r="O8" s="35"/>
      <c r="P8" s="35"/>
      <c r="Q8" s="35"/>
      <c r="R8" s="35"/>
      <c r="S8" s="36"/>
      <c r="T8" s="6"/>
    </row>
    <row r="9" spans="2:19" ht="12.75">
      <c r="B9" s="31"/>
      <c r="C9" s="18"/>
      <c r="D9" s="18" t="s">
        <v>26</v>
      </c>
      <c r="E9" s="18"/>
      <c r="F9" s="19">
        <v>30</v>
      </c>
      <c r="G9" s="18"/>
      <c r="H9" s="18" t="str">
        <f>IF(K7=2,"","dBm")</f>
        <v>dBm</v>
      </c>
      <c r="I9" s="18"/>
      <c r="J9" s="20">
        <f>J27+F23-((F13-F11)+(F17-F19))+F21</f>
        <v>28.222560713564746</v>
      </c>
      <c r="K9" s="20" t="s">
        <v>1</v>
      </c>
      <c r="L9" s="18"/>
      <c r="M9" s="18"/>
      <c r="N9" s="18"/>
      <c r="O9" s="18"/>
      <c r="P9" s="18"/>
      <c r="Q9" s="18"/>
      <c r="R9" s="18"/>
      <c r="S9" s="33"/>
    </row>
    <row r="10" spans="2:19" ht="6" customHeight="1" thickBot="1">
      <c r="B10" s="31"/>
      <c r="C10" s="18"/>
      <c r="D10" s="18"/>
      <c r="E10" s="18"/>
      <c r="F10" s="21"/>
      <c r="G10" s="18"/>
      <c r="H10" s="18"/>
      <c r="I10" s="18"/>
      <c r="J10" s="20"/>
      <c r="K10" s="20"/>
      <c r="L10" s="18"/>
      <c r="M10" s="18"/>
      <c r="N10" s="18"/>
      <c r="O10" s="18"/>
      <c r="P10" s="18"/>
      <c r="Q10" s="18"/>
      <c r="R10" s="18"/>
      <c r="S10" s="33"/>
    </row>
    <row r="11" spans="2:22" ht="12.75">
      <c r="B11" s="31"/>
      <c r="C11" s="18"/>
      <c r="D11" s="18" t="s">
        <v>27</v>
      </c>
      <c r="E11" s="18"/>
      <c r="F11" s="22">
        <v>5.9</v>
      </c>
      <c r="G11" s="18"/>
      <c r="H11" s="18" t="s">
        <v>3</v>
      </c>
      <c r="I11" s="18"/>
      <c r="J11" s="23">
        <v>20</v>
      </c>
      <c r="K11" s="18"/>
      <c r="L11" s="18"/>
      <c r="M11" s="18"/>
      <c r="N11" s="18"/>
      <c r="O11" s="18"/>
      <c r="P11" s="18"/>
      <c r="Q11" s="18"/>
      <c r="R11" s="18"/>
      <c r="S11" s="33"/>
      <c r="T11" s="4"/>
      <c r="U11" s="4"/>
      <c r="V11" s="4"/>
    </row>
    <row r="12" spans="2:22" ht="6.75" customHeight="1" thickBot="1">
      <c r="B12" s="31"/>
      <c r="C12" s="18"/>
      <c r="D12" s="18"/>
      <c r="E12" s="18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3"/>
      <c r="T12" s="4"/>
      <c r="U12" s="4"/>
      <c r="V12" s="4"/>
    </row>
    <row r="13" spans="2:22" ht="12.75">
      <c r="B13" s="31"/>
      <c r="C13" s="18"/>
      <c r="D13" s="18" t="s">
        <v>28</v>
      </c>
      <c r="E13" s="18"/>
      <c r="F13" s="19">
        <v>22</v>
      </c>
      <c r="G13" s="18"/>
      <c r="H13" s="18" t="s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3"/>
      <c r="T13" s="4"/>
      <c r="U13" s="4"/>
      <c r="V13" s="4"/>
    </row>
    <row r="14" spans="2:22" ht="15" customHeight="1" thickBot="1">
      <c r="B14" s="31"/>
      <c r="C14" s="18"/>
      <c r="D14" s="18"/>
      <c r="E14" s="18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3"/>
      <c r="T14" s="4"/>
      <c r="U14" s="4"/>
      <c r="V14" s="4"/>
    </row>
    <row r="15" spans="2:22" ht="12.75" customHeight="1">
      <c r="B15" s="31"/>
      <c r="C15" s="18"/>
      <c r="D15" s="18" t="s">
        <v>4</v>
      </c>
      <c r="E15" s="18"/>
      <c r="F15" s="19">
        <v>100</v>
      </c>
      <c r="G15" s="18"/>
      <c r="H15" s="18">
        <f>IF(K7=1,"",IF(K6=1,"Km","Miles"))</f>
      </c>
      <c r="I15" s="18"/>
      <c r="J15" s="20">
        <f>IF(K6=1,F28,F28/1.60934)</f>
        <v>122.70774193982761</v>
      </c>
      <c r="K15" s="18">
        <f>H15</f>
      </c>
      <c r="L15" s="18"/>
      <c r="M15" s="18"/>
      <c r="N15" s="18"/>
      <c r="O15" s="18"/>
      <c r="P15" s="18"/>
      <c r="Q15" s="18"/>
      <c r="R15" s="11"/>
      <c r="S15" s="33"/>
      <c r="V15" s="4"/>
    </row>
    <row r="16" spans="2:22" ht="15" customHeight="1" thickBot="1">
      <c r="B16" s="31"/>
      <c r="C16" s="18"/>
      <c r="D16" s="18"/>
      <c r="E16" s="18"/>
      <c r="F16" s="21"/>
      <c r="G16" s="18"/>
      <c r="H16" s="18"/>
      <c r="I16" s="18"/>
      <c r="J16" s="18"/>
      <c r="K16" s="18"/>
      <c r="L16" s="18"/>
      <c r="M16" s="18"/>
      <c r="N16" s="12" t="str">
        <f>IF(K7=1,"Distance:",IF(K7=2,"Puissance émise:","Marge de Fading:"))</f>
        <v>Distance:</v>
      </c>
      <c r="O16" s="18"/>
      <c r="P16" s="18"/>
      <c r="Q16" s="13">
        <f>IF(K7=1,J15,IF(K7=2,J9,J23))</f>
        <v>122.70774193982761</v>
      </c>
      <c r="R16" s="12" t="str">
        <f>IF(K7=1,IF(K6=1,"Km","Miles"),IF(K7=2,"dBm","dB"))</f>
        <v>Km</v>
      </c>
      <c r="S16" s="33"/>
      <c r="T16" s="4"/>
      <c r="U16" s="4"/>
      <c r="V16" s="4"/>
    </row>
    <row r="17" spans="2:22" ht="12.75">
      <c r="B17" s="31"/>
      <c r="C17" s="18"/>
      <c r="D17" s="18" t="s">
        <v>29</v>
      </c>
      <c r="E17" s="18"/>
      <c r="F17" s="19">
        <v>22</v>
      </c>
      <c r="G17" s="18"/>
      <c r="H17" s="18" t="s">
        <v>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3"/>
      <c r="T17" s="4"/>
      <c r="U17" s="4"/>
      <c r="V17" s="4"/>
    </row>
    <row r="18" spans="2:22" ht="6" customHeight="1" thickBot="1">
      <c r="B18" s="31"/>
      <c r="C18" s="18"/>
      <c r="D18" s="18"/>
      <c r="E18" s="18"/>
      <c r="F18" s="2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3"/>
      <c r="T18" s="4"/>
      <c r="U18" s="4"/>
      <c r="V18" s="4"/>
    </row>
    <row r="19" spans="2:22" ht="12.75">
      <c r="B19" s="31"/>
      <c r="C19" s="18"/>
      <c r="D19" s="18" t="s">
        <v>30</v>
      </c>
      <c r="E19" s="18"/>
      <c r="F19" s="22">
        <v>5.9</v>
      </c>
      <c r="G19" s="18"/>
      <c r="H19" s="18" t="s">
        <v>3</v>
      </c>
      <c r="I19" s="18"/>
      <c r="J19" s="23">
        <v>20</v>
      </c>
      <c r="K19" s="18"/>
      <c r="L19" s="18"/>
      <c r="M19" s="18"/>
      <c r="N19" s="18" t="s">
        <v>34</v>
      </c>
      <c r="O19" s="18"/>
      <c r="P19" s="18"/>
      <c r="Q19" s="20">
        <f>IF(K7=1,J28,J27)</f>
        <v>137.2</v>
      </c>
      <c r="R19" s="18" t="s">
        <v>3</v>
      </c>
      <c r="S19" s="33"/>
      <c r="V19" s="4"/>
    </row>
    <row r="20" spans="2:22" ht="6.75" customHeight="1" thickBot="1">
      <c r="B20" s="31"/>
      <c r="C20" s="18"/>
      <c r="D20" s="18"/>
      <c r="E20" s="18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3"/>
      <c r="T20" s="4"/>
      <c r="U20" s="4"/>
      <c r="V20" s="4"/>
    </row>
    <row r="21" spans="2:22" ht="12.75">
      <c r="B21" s="31"/>
      <c r="C21" s="18"/>
      <c r="D21" s="18" t="s">
        <v>31</v>
      </c>
      <c r="E21" s="18"/>
      <c r="F21" s="24">
        <v>-105</v>
      </c>
      <c r="G21" s="18"/>
      <c r="H21" s="18" t="s">
        <v>1</v>
      </c>
      <c r="I21" s="18"/>
      <c r="J21" s="23">
        <v>66</v>
      </c>
      <c r="K21" s="18"/>
      <c r="L21" s="18"/>
      <c r="M21" s="18"/>
      <c r="N21" s="18" t="s">
        <v>35</v>
      </c>
      <c r="O21" s="18"/>
      <c r="P21" s="18"/>
      <c r="Q21" s="20">
        <f>IF(K7=2,J9,F9)+(F13-F11)+(F17-F19)-Q19</f>
        <v>-74.99999999999999</v>
      </c>
      <c r="R21" s="18" t="s">
        <v>1</v>
      </c>
      <c r="S21" s="33"/>
      <c r="V21" s="4"/>
    </row>
    <row r="22" spans="2:22" ht="15" customHeight="1" thickBot="1">
      <c r="B22" s="3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3"/>
      <c r="T22" s="4"/>
      <c r="U22" s="4" t="s">
        <v>17</v>
      </c>
      <c r="V22" s="4"/>
    </row>
    <row r="23" spans="2:22" ht="12.75">
      <c r="B23" s="31"/>
      <c r="C23" s="18"/>
      <c r="D23" s="18" t="s">
        <v>32</v>
      </c>
      <c r="E23" s="18"/>
      <c r="F23" s="19">
        <v>30</v>
      </c>
      <c r="G23" s="18"/>
      <c r="H23" s="18" t="str">
        <f>IF(K7=3,"","dB")</f>
        <v>dB</v>
      </c>
      <c r="I23" s="18"/>
      <c r="J23" s="20">
        <f>(F9+(F13-F11)+(F17-F19)-J27)-F21</f>
        <v>31.77743928643524</v>
      </c>
      <c r="K23" s="18" t="s">
        <v>3</v>
      </c>
      <c r="L23" s="18"/>
      <c r="M23" s="18"/>
      <c r="N23" s="18"/>
      <c r="O23" s="18"/>
      <c r="P23" s="18"/>
      <c r="Q23" s="18"/>
      <c r="R23" s="18"/>
      <c r="S23" s="33"/>
      <c r="V23" s="4"/>
    </row>
    <row r="24" spans="2:22" ht="12.75"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2" t="s">
        <v>42</v>
      </c>
      <c r="Q24" s="18"/>
      <c r="R24" s="18"/>
      <c r="S24" s="33"/>
      <c r="V24" s="4"/>
    </row>
    <row r="25" spans="2:19" ht="6" customHeight="1" thickBot="1">
      <c r="B25" s="4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1"/>
    </row>
    <row r="26" spans="2:19" ht="13.5" hidden="1" thickTop="1">
      <c r="B26" s="3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3"/>
    </row>
    <row r="27" spans="2:19" ht="13.5" hidden="1" thickTop="1">
      <c r="B27" s="31"/>
      <c r="C27" s="18"/>
      <c r="D27" s="18" t="s">
        <v>5</v>
      </c>
      <c r="E27" s="18"/>
      <c r="F27" s="18">
        <f>IF(K6=1,F15,1.60934*F15)</f>
        <v>100</v>
      </c>
      <c r="G27" s="18"/>
      <c r="H27" s="18"/>
      <c r="I27" s="18"/>
      <c r="J27" s="18">
        <f>32.5+20*LOG(F27)+20*LOG($F$7)</f>
        <v>135.42256071356476</v>
      </c>
      <c r="K27" s="18"/>
      <c r="L27" s="18"/>
      <c r="M27" s="18"/>
      <c r="N27" s="18"/>
      <c r="O27" s="18"/>
      <c r="P27" s="18"/>
      <c r="Q27" s="18"/>
      <c r="R27" s="18"/>
      <c r="S27" s="33"/>
    </row>
    <row r="28" spans="2:19" ht="13.5" hidden="1" thickTop="1">
      <c r="B28" s="31"/>
      <c r="C28" s="18"/>
      <c r="D28" s="18" t="s">
        <v>6</v>
      </c>
      <c r="E28" s="18"/>
      <c r="F28" s="20">
        <f>POWER(10,((F9+(F13-F11)+(F17-F19)-F21-F23-32.5-20*LOG($F$7))/20))</f>
        <v>122.70774193982761</v>
      </c>
      <c r="G28" s="20"/>
      <c r="H28" s="18"/>
      <c r="I28" s="18"/>
      <c r="J28" s="18">
        <f>32.5+20*LOG(F28)+20*LOG($F$7)</f>
        <v>137.2</v>
      </c>
      <c r="K28" s="18"/>
      <c r="L28" s="18"/>
      <c r="M28" s="18"/>
      <c r="N28" s="18"/>
      <c r="O28" s="18"/>
      <c r="P28" s="18"/>
      <c r="Q28" s="18"/>
      <c r="R28" s="18"/>
      <c r="S28" s="33"/>
    </row>
    <row r="29" spans="2:19" ht="13.5" hidden="1" thickTop="1">
      <c r="B29" s="3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3"/>
    </row>
    <row r="30" spans="2:19" ht="6" customHeight="1" thickTop="1">
      <c r="B30" s="3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3"/>
    </row>
    <row r="31" spans="2:19" ht="15.75">
      <c r="B31" s="31"/>
      <c r="C31" s="18"/>
      <c r="D31" s="12" t="s">
        <v>33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3"/>
    </row>
    <row r="32" spans="2:19" ht="9" customHeight="1"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3"/>
    </row>
    <row r="33" spans="2:19" ht="12.75">
      <c r="B33" s="31"/>
      <c r="C33" s="18"/>
      <c r="D33" s="18" t="s">
        <v>36</v>
      </c>
      <c r="E33" s="18"/>
      <c r="F33" s="42"/>
      <c r="G33" s="42"/>
      <c r="H33" s="18"/>
      <c r="I33" s="18"/>
      <c r="J33" s="18"/>
      <c r="K33" s="18"/>
      <c r="L33" s="23">
        <v>5</v>
      </c>
      <c r="M33" s="18"/>
      <c r="N33" s="18" t="str">
        <f>IF(K6=1,"Pertes aux 100 metres:","Loss per 100 feet:")</f>
        <v>Pertes aux 100 metres:</v>
      </c>
      <c r="O33" s="18"/>
      <c r="P33" s="18"/>
      <c r="Q33" s="20">
        <f>IF(L40=1,L33/5,IF(K6=2,L50,(L50*3.28)))</f>
        <v>16.2021268439776</v>
      </c>
      <c r="R33" s="21" t="s">
        <v>3</v>
      </c>
      <c r="S33" s="33"/>
    </row>
    <row r="34" spans="2:19" ht="8.25" customHeight="1" thickBot="1">
      <c r="B34" s="3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9" t="s">
        <v>40</v>
      </c>
      <c r="O34" s="50">
        <f>F7</f>
        <v>1400</v>
      </c>
      <c r="P34" s="51" t="s">
        <v>16</v>
      </c>
      <c r="Q34" s="18"/>
      <c r="R34" s="18"/>
      <c r="S34" s="33"/>
    </row>
    <row r="35" spans="2:19" ht="12.75">
      <c r="B35" s="31"/>
      <c r="C35" s="18"/>
      <c r="D35" s="18" t="s">
        <v>37</v>
      </c>
      <c r="E35" s="18"/>
      <c r="F35" s="26">
        <v>30</v>
      </c>
      <c r="G35" s="42"/>
      <c r="H35" s="18" t="str">
        <f>IF(K6=1,"metres","feet")</f>
        <v>metres</v>
      </c>
      <c r="I35" s="18"/>
      <c r="J35" s="18"/>
      <c r="K35" s="18"/>
      <c r="L35" s="18"/>
      <c r="M35" s="18"/>
      <c r="N35" s="49"/>
      <c r="O35" s="50"/>
      <c r="P35" s="51"/>
      <c r="Q35" s="18"/>
      <c r="R35" s="18"/>
      <c r="S35" s="33"/>
    </row>
    <row r="36" spans="2:19" ht="6" customHeight="1" thickBot="1">
      <c r="B36" s="31"/>
      <c r="C36" s="18"/>
      <c r="D36" s="18"/>
      <c r="E36" s="18"/>
      <c r="F36" s="21"/>
      <c r="G36" s="18"/>
      <c r="H36" s="18"/>
      <c r="I36" s="18"/>
      <c r="J36" s="18"/>
      <c r="K36" s="18"/>
      <c r="L36" s="18"/>
      <c r="M36" s="18"/>
      <c r="N36" s="48" t="s">
        <v>39</v>
      </c>
      <c r="O36" s="48"/>
      <c r="P36" s="48"/>
      <c r="Q36" s="47">
        <f>Q33*F35/100+0.25*F37</f>
        <v>5.86063805319328</v>
      </c>
      <c r="R36" s="48" t="s">
        <v>3</v>
      </c>
      <c r="S36" s="33"/>
    </row>
    <row r="37" spans="2:19" ht="12.75">
      <c r="B37" s="31"/>
      <c r="C37" s="18"/>
      <c r="D37" s="18" t="s">
        <v>38</v>
      </c>
      <c r="E37" s="18"/>
      <c r="F37" s="26">
        <v>4</v>
      </c>
      <c r="G37" s="42"/>
      <c r="H37" s="18"/>
      <c r="I37" s="18"/>
      <c r="J37" s="18"/>
      <c r="K37" s="18"/>
      <c r="L37" s="18"/>
      <c r="M37" s="18"/>
      <c r="N37" s="48"/>
      <c r="O37" s="48"/>
      <c r="P37" s="48"/>
      <c r="Q37" s="47"/>
      <c r="R37" s="48"/>
      <c r="S37" s="33"/>
    </row>
    <row r="38" spans="2:19" ht="9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40" spans="10:12" ht="12.75" hidden="1">
      <c r="J40" s="8" t="s">
        <v>14</v>
      </c>
      <c r="L40" s="9">
        <v>7</v>
      </c>
    </row>
    <row r="41" spans="10:12" ht="12.75" hidden="1">
      <c r="J41" s="1" t="s">
        <v>22</v>
      </c>
      <c r="K41" s="1">
        <v>0.30933333333333335</v>
      </c>
      <c r="L41" s="1">
        <v>0.0011333333333333328</v>
      </c>
    </row>
    <row r="42" spans="10:12" ht="12.75" hidden="1">
      <c r="J42" s="1" t="s">
        <v>23</v>
      </c>
      <c r="K42" s="1">
        <v>0.22333333333333333</v>
      </c>
      <c r="L42" s="1">
        <v>0.00033333333333333316</v>
      </c>
    </row>
    <row r="43" spans="4:12" ht="12.75" hidden="1">
      <c r="D43" s="1" t="s">
        <v>18</v>
      </c>
      <c r="E43" s="1">
        <v>3.8</v>
      </c>
      <c r="J43" s="1" t="s">
        <v>24</v>
      </c>
      <c r="K43" s="1">
        <v>0.11566666666666667</v>
      </c>
      <c r="L43" s="1">
        <v>0.00036666666666666624</v>
      </c>
    </row>
    <row r="44" spans="4:12" ht="12.75" hidden="1">
      <c r="D44" s="1" t="s">
        <v>19</v>
      </c>
      <c r="E44" s="1">
        <v>6.7</v>
      </c>
      <c r="J44" s="8" t="s">
        <v>9</v>
      </c>
      <c r="K44" s="1">
        <v>0.356859</v>
      </c>
      <c r="L44" s="1">
        <v>0.00047</v>
      </c>
    </row>
    <row r="45" spans="10:12" ht="12.75" hidden="1">
      <c r="J45" s="8" t="s">
        <v>10</v>
      </c>
      <c r="K45" s="1">
        <v>0.24208</v>
      </c>
      <c r="L45" s="1">
        <v>0.00033</v>
      </c>
    </row>
    <row r="46" spans="4:12" ht="12.75" hidden="1">
      <c r="D46" s="1" t="s">
        <v>20</v>
      </c>
      <c r="E46" s="1">
        <f>(2500*E43-900*E44)/30000</f>
        <v>0.11566666666666667</v>
      </c>
      <c r="J46" s="8" t="s">
        <v>11</v>
      </c>
      <c r="K46" s="1">
        <v>0.12229</v>
      </c>
      <c r="L46" s="1">
        <v>0.00026</v>
      </c>
    </row>
    <row r="47" spans="4:12" ht="12.75" hidden="1">
      <c r="D47" s="1" t="s">
        <v>21</v>
      </c>
      <c r="E47" s="1">
        <f>(E43-E46*30)/900</f>
        <v>0.00036666666666666624</v>
      </c>
      <c r="J47" s="8" t="s">
        <v>12</v>
      </c>
      <c r="K47" s="1">
        <v>0.07555</v>
      </c>
      <c r="L47" s="1">
        <v>0.00026</v>
      </c>
    </row>
    <row r="48" spans="10:12" ht="12.75" hidden="1">
      <c r="J48" s="8" t="s">
        <v>13</v>
      </c>
      <c r="K48" s="1">
        <v>0.05177</v>
      </c>
      <c r="L48" s="1">
        <v>0.00016</v>
      </c>
    </row>
    <row r="49" ht="12.75" hidden="1"/>
    <row r="50" spans="10:12" ht="12.75" hidden="1">
      <c r="J50" s="1" t="s">
        <v>15</v>
      </c>
      <c r="L50" s="7">
        <f>(INDEX(K41:K48,L40-1))*SQRT(F7)+(INDEX(L41:L48,L40-1))*F7</f>
        <v>4.939672818285853</v>
      </c>
    </row>
  </sheetData>
  <sheetProtection selectLockedCells="1" pivotTables="0"/>
  <mergeCells count="7">
    <mergeCell ref="Q6:R6"/>
    <mergeCell ref="Q36:Q37"/>
    <mergeCell ref="N36:P37"/>
    <mergeCell ref="R36:R37"/>
    <mergeCell ref="N34:N35"/>
    <mergeCell ref="O34:O35"/>
    <mergeCell ref="P34:P35"/>
  </mergeCells>
  <conditionalFormatting sqref="F10:G10">
    <cfRule type="expression" priority="1" dxfId="11" stopIfTrue="1">
      <formula>W2=2</formula>
    </cfRule>
  </conditionalFormatting>
  <conditionalFormatting sqref="G9">
    <cfRule type="expression" priority="2" dxfId="7" stopIfTrue="1">
      <formula>L7=2</formula>
    </cfRule>
  </conditionalFormatting>
  <conditionalFormatting sqref="G15">
    <cfRule type="expression" priority="3" dxfId="8" stopIfTrue="1">
      <formula>L7=1</formula>
    </cfRule>
  </conditionalFormatting>
  <conditionalFormatting sqref="G23">
    <cfRule type="expression" priority="4" dxfId="7" stopIfTrue="1">
      <formula>L7=3</formula>
    </cfRule>
  </conditionalFormatting>
  <conditionalFormatting sqref="D9">
    <cfRule type="expression" priority="5" dxfId="4" stopIfTrue="1">
      <formula>K7=2</formula>
    </cfRule>
  </conditionalFormatting>
  <conditionalFormatting sqref="D15">
    <cfRule type="expression" priority="6" dxfId="4" stopIfTrue="1">
      <formula>K7=1</formula>
    </cfRule>
  </conditionalFormatting>
  <conditionalFormatting sqref="D23">
    <cfRule type="expression" priority="7" dxfId="4" stopIfTrue="1">
      <formula>K7=3</formula>
    </cfRule>
  </conditionalFormatting>
  <conditionalFormatting sqref="Q33">
    <cfRule type="expression" priority="8" dxfId="12" stopIfTrue="1">
      <formula>L40=1</formula>
    </cfRule>
  </conditionalFormatting>
  <conditionalFormatting sqref="F23">
    <cfRule type="expression" priority="9" dxfId="0" stopIfTrue="1">
      <formula>K7=3</formula>
    </cfRule>
  </conditionalFormatting>
  <conditionalFormatting sqref="F15">
    <cfRule type="expression" priority="10" dxfId="1" stopIfTrue="1">
      <formula>K7=1</formula>
    </cfRule>
  </conditionalFormatting>
  <conditionalFormatting sqref="F9">
    <cfRule type="expression" priority="11" dxfId="0" stopIfTrue="1">
      <formula>K7=2</formula>
    </cfRule>
  </conditionalFormatting>
  <hyperlinks>
    <hyperlink ref="P24" r:id="rId1" display="www.hypercable.fr"/>
  </hyperlinks>
  <printOptions/>
  <pageMargins left="0.787401575" right="0.787401575" top="0.984251969" bottom="0.984251969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www.hypercable;fr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J.C.DUCASSE</dc:creator>
  <cp:keywords/>
  <dc:description/>
  <cp:lastModifiedBy>Jean-Claude</cp:lastModifiedBy>
  <cp:lastPrinted>2003-09-18T20:00:18Z</cp:lastPrinted>
  <dcterms:created xsi:type="dcterms:W3CDTF">2003-08-27T23:45:19Z</dcterms:created>
  <dcterms:modified xsi:type="dcterms:W3CDTF">2011-03-19T19:27:35Z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